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760" tabRatio="686" activeTab="4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<sst xmlns="http://schemas.openxmlformats.org/spreadsheetml/2006/main" count="191" uniqueCount="47">
  <si>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</si>
  <si>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</si>
  <si>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</si>
  <si>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</si>
  <si>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</si>
  <si>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</si>
  <si>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</si>
  <si>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</si>
  <si>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</si>
  <si>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</si>
  <si>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</si>
  <si>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</si>
  <si>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</si>
  <si>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</si>
  <si>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</si>
  <si>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</si>
  <si>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</si>
  <si>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</si>
  <si>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</si>
  <si>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</si>
  <si>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</si>
  <si>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</si>
  <si>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</si>
  <si>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</si>
  <si>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</si>
  <si>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</si>
  <si>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</si>
  <si>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</si>
  <si>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</si>
  <si>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</si>
  <si>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</si>
  <si>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</si>
  <si>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</si>
  <si>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</si>
  <si>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</si>
  <si>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</si>
  <si>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</si>
  <si>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</si>
  <si>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</si>
  <si>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</si>
  <si>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</si>
  <si>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</si>
  <si>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</si>
  <si>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Сидоренко К.В.</t>
  </si>
  <si>
    <t>за         01.01-30.09.2020</t>
  </si>
  <si>
    <t>Сац О.О.</t>
  </si>
  <si>
    <t>Керівник апарату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</si>
</sst>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Y10" sqref="Y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50</v>
      </c>
      <c r="G4" s="25">
        <v>175</v>
      </c>
      <c r="H4" s="25">
        <v>50</v>
      </c>
      <c r="I4" s="35">
        <v>282</v>
      </c>
      <c r="J4" s="36">
        <v>322</v>
      </c>
      <c r="K4" s="37">
        <v>282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52</v>
      </c>
      <c r="G5" s="25">
        <v>237</v>
      </c>
      <c r="H5" s="25">
        <v>52</v>
      </c>
      <c r="I5" s="35">
        <v>234</v>
      </c>
      <c r="J5" s="36">
        <v>284</v>
      </c>
      <c r="K5" s="37">
        <v>234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55</v>
      </c>
      <c r="G7" s="25">
        <v>188</v>
      </c>
      <c r="H7" s="25">
        <v>55</v>
      </c>
      <c r="I7" s="35">
        <v>268</v>
      </c>
      <c r="J7" s="36">
        <v>404</v>
      </c>
      <c r="K7" s="37">
        <v>268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95</v>
      </c>
      <c r="G9" s="25">
        <v>380</v>
      </c>
      <c r="H9" s="25">
        <v>95</v>
      </c>
      <c r="I9" s="35">
        <v>262</v>
      </c>
      <c r="J9" s="36">
        <v>348</v>
      </c>
      <c r="K9" s="37">
        <v>262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38</v>
      </c>
      <c r="G10" s="25">
        <v>108</v>
      </c>
      <c r="H10" s="25">
        <v>38</v>
      </c>
      <c r="I10" s="35">
        <v>196</v>
      </c>
      <c r="J10" s="36">
        <v>287</v>
      </c>
      <c r="K10" s="37">
        <v>196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290</v>
      </c>
      <c r="G24" s="73">
        <f t="shared" si="0"/>
        <v>1088</v>
      </c>
      <c r="H24" s="73">
        <f t="shared" si="0"/>
        <v>290</v>
      </c>
      <c r="I24" s="73">
        <f t="shared" si="0"/>
        <v>1242</v>
      </c>
      <c r="J24" s="73">
        <f t="shared" si="0"/>
        <v>1645</v>
      </c>
      <c r="K24" s="74">
        <f t="shared" si="0"/>
        <v>1242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U2:U3"/>
    <mergeCell ref="S2:S3"/>
    <mergeCell ref="R2:R3"/>
    <mergeCell ref="Q2:Q3"/>
    <mergeCell ref="N2:N3"/>
    <mergeCell ref="F2:H2"/>
    <mergeCell ref="I2:K2"/>
    <mergeCell ref="O2:O3"/>
    <mergeCell ref="L2:L3"/>
    <mergeCell ref="M2:M3"/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Y10" sqref="Y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2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390</v>
      </c>
      <c r="G4" s="29">
        <v>874</v>
      </c>
      <c r="H4" s="29">
        <v>390</v>
      </c>
      <c r="I4" s="32">
        <v>106</v>
      </c>
      <c r="J4" s="33">
        <v>147</v>
      </c>
      <c r="K4" s="34">
        <v>106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318</v>
      </c>
      <c r="G5" s="25">
        <v>784</v>
      </c>
      <c r="H5" s="25">
        <v>318</v>
      </c>
      <c r="I5" s="35">
        <v>86</v>
      </c>
      <c r="J5" s="36">
        <v>138</v>
      </c>
      <c r="K5" s="37">
        <v>86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305</v>
      </c>
      <c r="G7" s="25">
        <v>758</v>
      </c>
      <c r="H7" s="25">
        <v>305</v>
      </c>
      <c r="I7" s="35">
        <v>58</v>
      </c>
      <c r="J7" s="36">
        <v>88</v>
      </c>
      <c r="K7" s="37">
        <v>58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352</v>
      </c>
      <c r="G9" s="25">
        <v>904</v>
      </c>
      <c r="H9" s="25">
        <v>352</v>
      </c>
      <c r="I9" s="35">
        <v>56</v>
      </c>
      <c r="J9" s="36">
        <v>83</v>
      </c>
      <c r="K9" s="37">
        <v>56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190</v>
      </c>
      <c r="G10" s="25">
        <v>455</v>
      </c>
      <c r="H10" s="25">
        <v>190</v>
      </c>
      <c r="I10" s="35">
        <v>39</v>
      </c>
      <c r="J10" s="36">
        <v>47</v>
      </c>
      <c r="K10" s="37">
        <v>39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1555</v>
      </c>
      <c r="G24" s="73">
        <f t="shared" si="0"/>
        <v>3775</v>
      </c>
      <c r="H24" s="73">
        <f t="shared" si="0"/>
        <v>1555</v>
      </c>
      <c r="I24" s="73">
        <f t="shared" si="0"/>
        <v>345</v>
      </c>
      <c r="J24" s="73">
        <f t="shared" si="0"/>
        <v>503</v>
      </c>
      <c r="K24" s="74">
        <f t="shared" si="0"/>
        <v>345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F10" sqref="F10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7" width="8.625" style="20" customWidth="1"/>
    <col min="8" max="8" width="8.125" style="20" customWidth="1"/>
    <col min="9" max="9" width="6.50390625" style="20" customWidth="1"/>
    <col min="10" max="10" width="8.125" style="20" bestFit="1" customWidth="1"/>
    <col min="11" max="11" width="7.50390625" style="20" customWidth="1"/>
    <col min="12" max="13" width="6.625" style="20" hidden="1" customWidth="1"/>
    <col min="14" max="14" width="8.125" style="20" hidden="1" customWidth="1"/>
    <col min="15" max="15" width="6.625" style="20" hidden="1" customWidth="1"/>
    <col min="16" max="16" width="7.625" style="20" hidden="1" customWidth="1"/>
    <col min="17" max="17" width="6.625" style="20" hidden="1" customWidth="1"/>
    <col min="18" max="18" width="8.50390625" style="20" hidden="1" customWidth="1"/>
    <col min="19" max="19" width="6.625" style="20" hidden="1" customWidth="1"/>
    <col min="20" max="21" width="0" style="20" hidden="1" customWidth="1"/>
    <col min="22" max="22" width="11.50390625" style="20" hidden="1" customWidth="1"/>
    <col min="23" max="16384" width="9.125" style="20" customWidth="1"/>
  </cols>
  <sheetData>
    <row r="1" spans="1:22" ht="44.25" customHeight="1" thickBot="1">
      <c r="A1" s="151" t="s">
        <v>0</v>
      </c>
      <c r="B1" s="152"/>
      <c r="C1" s="142" t="s">
        <v>14</v>
      </c>
      <c r="D1" s="157"/>
      <c r="E1" s="157"/>
      <c r="F1" s="157"/>
      <c r="G1" s="157"/>
      <c r="H1" s="157"/>
      <c r="I1" s="158"/>
      <c r="J1" s="158"/>
      <c r="K1" s="159"/>
      <c r="L1" s="160" t="s">
        <v>2</v>
      </c>
      <c r="M1" s="161"/>
      <c r="N1" s="161"/>
      <c r="O1" s="162" t="s">
        <v>3</v>
      </c>
      <c r="P1" s="161"/>
      <c r="Q1" s="163"/>
      <c r="R1" s="172" t="s">
        <v>4</v>
      </c>
      <c r="S1" s="173"/>
      <c r="T1" s="161"/>
      <c r="U1" s="174" t="s">
        <v>5</v>
      </c>
      <c r="V1" s="175"/>
    </row>
    <row r="2" spans="1:22" ht="25.5" customHeight="1" thickBot="1">
      <c r="A2" s="153"/>
      <c r="B2" s="154"/>
      <c r="C2" s="142" t="s">
        <v>12</v>
      </c>
      <c r="D2" s="143"/>
      <c r="E2" s="144"/>
      <c r="F2" s="142" t="s">
        <v>9</v>
      </c>
      <c r="G2" s="157"/>
      <c r="H2" s="166"/>
      <c r="I2" s="167" t="s">
        <v>10</v>
      </c>
      <c r="J2" s="168"/>
      <c r="K2" s="169"/>
      <c r="L2" s="170" t="s">
        <v>6</v>
      </c>
      <c r="M2" s="145" t="s">
        <v>7</v>
      </c>
      <c r="N2" s="164" t="s">
        <v>8</v>
      </c>
      <c r="O2" s="170" t="s">
        <v>6</v>
      </c>
      <c r="P2" s="145" t="s">
        <v>7</v>
      </c>
      <c r="Q2" s="164" t="s">
        <v>8</v>
      </c>
      <c r="R2" s="170" t="s">
        <v>6</v>
      </c>
      <c r="S2" s="145" t="s">
        <v>7</v>
      </c>
      <c r="T2" s="164" t="s">
        <v>8</v>
      </c>
      <c r="U2" s="176" t="s">
        <v>6</v>
      </c>
      <c r="V2" s="164" t="s">
        <v>8</v>
      </c>
    </row>
    <row r="3" spans="1:22" ht="130.5" customHeight="1" thickBot="1">
      <c r="A3" s="155"/>
      <c r="B3" s="15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71"/>
      <c r="M3" s="146"/>
      <c r="N3" s="165"/>
      <c r="O3" s="171"/>
      <c r="P3" s="146"/>
      <c r="Q3" s="165"/>
      <c r="R3" s="171"/>
      <c r="S3" s="146"/>
      <c r="T3" s="165"/>
      <c r="U3" s="177"/>
      <c r="V3" s="165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7</v>
      </c>
      <c r="G4" s="25">
        <v>15</v>
      </c>
      <c r="H4" s="25">
        <v>7</v>
      </c>
      <c r="I4" s="35">
        <v>0</v>
      </c>
      <c r="J4" s="36">
        <v>0</v>
      </c>
      <c r="K4" s="37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7</v>
      </c>
      <c r="G5" s="25">
        <v>21</v>
      </c>
      <c r="H5" s="25">
        <v>7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6</v>
      </c>
      <c r="G7" s="25">
        <v>14</v>
      </c>
      <c r="H7" s="25">
        <v>6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6</v>
      </c>
      <c r="G9" s="25">
        <v>21</v>
      </c>
      <c r="H9" s="25">
        <v>6</v>
      </c>
      <c r="I9" s="35">
        <v>3</v>
      </c>
      <c r="J9" s="36">
        <v>3</v>
      </c>
      <c r="K9" s="37">
        <v>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2</v>
      </c>
      <c r="J10" s="36">
        <v>6</v>
      </c>
      <c r="K10" s="37">
        <v>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3.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3.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3.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3.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4.2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7" t="s">
        <v>13</v>
      </c>
      <c r="B24" s="148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27</v>
      </c>
      <c r="G24" s="73">
        <f t="shared" si="0"/>
        <v>73</v>
      </c>
      <c r="H24" s="73">
        <f t="shared" si="0"/>
        <v>27</v>
      </c>
      <c r="I24" s="73">
        <f t="shared" si="0"/>
        <v>6</v>
      </c>
      <c r="J24" s="73">
        <f t="shared" si="0"/>
        <v>10</v>
      </c>
      <c r="K24" s="74">
        <f t="shared" si="0"/>
        <v>6</v>
      </c>
      <c r="L24" s="149">
        <v>4692</v>
      </c>
      <c r="M24" s="150"/>
      <c r="N24" s="45">
        <f>SUM(N4:N23)</f>
        <v>4591</v>
      </c>
      <c r="O24" s="149">
        <v>762</v>
      </c>
      <c r="P24" s="150"/>
      <c r="Q24" s="45">
        <f>SUM(Q4:Q23)</f>
        <v>745</v>
      </c>
      <c r="R24" s="149">
        <v>2</v>
      </c>
      <c r="S24" s="150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24:B24"/>
    <mergeCell ref="L24:M24"/>
    <mergeCell ref="C2:E2"/>
    <mergeCell ref="F2:H2"/>
    <mergeCell ref="I2:K2"/>
    <mergeCell ref="L2:L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8" sqref="H8"/>
    </sheetView>
  </sheetViews>
  <sheetFormatPr defaultColWidth="9.125" defaultRowHeight="12.75"/>
  <cols>
    <col min="1" max="1" width="3.50390625" style="20" customWidth="1"/>
    <col min="2" max="2" width="19.50390625" style="20" customWidth="1"/>
    <col min="3" max="6" width="8.625" style="20" customWidth="1"/>
    <col min="7" max="7" width="8.375" style="20" customWidth="1"/>
    <col min="8" max="8" width="8.125" style="20" customWidth="1"/>
    <col min="9" max="10" width="6.625" style="20" hidden="1" customWidth="1"/>
    <col min="11" max="11" width="8.125" style="20" hidden="1" customWidth="1"/>
    <col min="12" max="12" width="6.625" style="20" hidden="1" customWidth="1"/>
    <col min="13" max="13" width="7.625" style="20" hidden="1" customWidth="1"/>
    <col min="14" max="14" width="6.625" style="20" hidden="1" customWidth="1"/>
    <col min="15" max="15" width="8.50390625" style="20" hidden="1" customWidth="1"/>
    <col min="16" max="16" width="6.625" style="20" hidden="1" customWidth="1"/>
    <col min="17" max="18" width="0" style="20" hidden="1" customWidth="1"/>
    <col min="19" max="19" width="11.5039062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2" t="s">
        <v>15</v>
      </c>
      <c r="D1" s="157"/>
      <c r="E1" s="157"/>
      <c r="F1" s="157"/>
      <c r="G1" s="157"/>
      <c r="H1" s="166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4" t="s">
        <v>5</v>
      </c>
      <c r="S1" s="175"/>
    </row>
    <row r="2" spans="1:19" ht="25.5" customHeight="1" thickBot="1">
      <c r="A2" s="180"/>
      <c r="B2" s="181"/>
      <c r="C2" s="142" t="s">
        <v>12</v>
      </c>
      <c r="D2" s="157"/>
      <c r="E2" s="166"/>
      <c r="F2" s="142" t="s">
        <v>27</v>
      </c>
      <c r="G2" s="157"/>
      <c r="H2" s="166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4</v>
      </c>
      <c r="G4" s="25">
        <v>5</v>
      </c>
      <c r="H4" s="25">
        <v>4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3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3.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3.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3.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3.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4.2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2" t="s">
        <v>13</v>
      </c>
      <c r="B24" s="166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</v>
      </c>
      <c r="G24" s="73">
        <f t="shared" si="0"/>
        <v>12</v>
      </c>
      <c r="H24" s="73">
        <f t="shared" si="0"/>
        <v>9</v>
      </c>
      <c r="I24" s="149">
        <v>4692</v>
      </c>
      <c r="J24" s="193"/>
      <c r="K24" s="45">
        <f>SUM(K4:K23)</f>
        <v>4591</v>
      </c>
      <c r="L24" s="149">
        <v>762</v>
      </c>
      <c r="M24" s="193"/>
      <c r="N24" s="45">
        <f>SUM(N4:N23)</f>
        <v>745</v>
      </c>
      <c r="O24" s="149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="90" zoomScaleNormal="90" zoomScalePageLayoutView="0" workbookViewId="0" topLeftCell="A4">
      <selection activeCell="AF24" sqref="AF2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5.50390625" style="78" customWidth="1"/>
    <col min="4" max="4" width="6.375" style="78" customWidth="1"/>
    <col min="5" max="5" width="6.625" style="78" customWidth="1"/>
    <col min="6" max="7" width="5.50390625" style="78" customWidth="1"/>
    <col min="8" max="8" width="7.50390625" style="78" customWidth="1"/>
    <col min="9" max="9" width="6.625" style="78" customWidth="1"/>
    <col min="10" max="10" width="5.625" style="78" customWidth="1"/>
    <col min="11" max="11" width="8.125" style="78" bestFit="1" customWidth="1"/>
    <col min="12" max="12" width="7.50390625" style="78" customWidth="1"/>
    <col min="13" max="14" width="6.625" style="78" hidden="1" customWidth="1"/>
    <col min="15" max="15" width="8.125" style="78" hidden="1" customWidth="1"/>
    <col min="16" max="16" width="6.625" style="78" hidden="1" customWidth="1"/>
    <col min="17" max="17" width="7.625" style="78" hidden="1" customWidth="1"/>
    <col min="18" max="18" width="6.625" style="78" hidden="1" customWidth="1"/>
    <col min="19" max="19" width="8.50390625" style="78" hidden="1" customWidth="1"/>
    <col min="20" max="20" width="6.625" style="78" hidden="1" customWidth="1"/>
    <col min="21" max="22" width="0" style="78" hidden="1" customWidth="1"/>
    <col min="23" max="23" width="11.50390625" style="78" hidden="1" customWidth="1"/>
    <col min="24" max="24" width="7.375" style="78" customWidth="1"/>
    <col min="25" max="25" width="5.125" style="78" customWidth="1"/>
    <col min="26" max="26" width="6.625" style="78" customWidth="1"/>
    <col min="27" max="28" width="7.50390625" style="78" customWidth="1"/>
    <col min="29" max="29" width="5.125" style="78" customWidth="1"/>
    <col min="30" max="30" width="6.125" style="78" customWidth="1"/>
    <col min="31" max="34" width="7.50390625" style="78" customWidth="1"/>
    <col min="35" max="35" width="9.5039062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2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8"/>
    </row>
    <row r="2" spans="1:35" ht="42.75" customHeight="1" thickBot="1">
      <c r="A2" s="180"/>
      <c r="B2" s="213"/>
      <c r="C2" s="147" t="s">
        <v>12</v>
      </c>
      <c r="D2" s="200"/>
      <c r="E2" s="212"/>
      <c r="F2" s="147" t="s">
        <v>1</v>
      </c>
      <c r="G2" s="202"/>
      <c r="H2" s="202"/>
      <c r="I2" s="203"/>
      <c r="J2" s="204" t="s">
        <v>2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6"/>
      <c r="Y2" s="199" t="s">
        <v>14</v>
      </c>
      <c r="Z2" s="200"/>
      <c r="AA2" s="200"/>
      <c r="AB2" s="201"/>
      <c r="AC2" s="199" t="s">
        <v>22</v>
      </c>
      <c r="AD2" s="200"/>
      <c r="AE2" s="200"/>
      <c r="AF2" s="201"/>
      <c r="AG2" s="207" t="s">
        <v>25</v>
      </c>
      <c r="AH2" s="208"/>
      <c r="AI2" s="209"/>
    </row>
    <row r="3" spans="1:35" ht="130.5" customHeight="1" thickBot="1">
      <c r="A3" s="180"/>
      <c r="B3" s="213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332</v>
      </c>
      <c r="G4" s="88">
        <f>IF(C4&lt;&gt;"",('Кримінальн справи'!G4+'Кримінальн справи'!J4),"")</f>
        <v>497</v>
      </c>
      <c r="H4" s="88">
        <f>IF(D4&lt;&gt;"",('Кримінальн справи'!H4+'Кримінальн справи'!K4),"")</f>
        <v>332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496</v>
      </c>
      <c r="K4" s="91">
        <f>IF(C4&lt;&gt;"",('Цивільні справи'!G4+'Цивільні справи'!J4),"")</f>
        <v>1021</v>
      </c>
      <c r="L4" s="91">
        <f>IF(D4&lt;&gt;"",('Цивільні справи'!H4+'Цивільні справи'!K4),"")</f>
        <v>496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7</v>
      </c>
      <c r="Z4" s="91">
        <f>IF(C4&lt;&gt;"",('Адміністративні справи'!G4+'Адміністративні справи'!J4),"")</f>
        <v>15</v>
      </c>
      <c r="AA4" s="91">
        <f>IF(D4&lt;&gt;"",('Адміністративні справи'!H4+'Адміністративні справи'!K4),"")</f>
        <v>7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4</v>
      </c>
      <c r="AD4" s="91">
        <f>IF(C4&lt;&gt;"",('Справи про адмінправопорушення'!G4),"")</f>
        <v>5</v>
      </c>
      <c r="AE4" s="91">
        <f>IF(D4&lt;&gt;"",('Справи про адмінправопорушення'!H4),"")</f>
        <v>4</v>
      </c>
      <c r="AF4" s="94">
        <f>IF((AND(B4&lt;&gt;"",AC4&lt;&gt;0))&lt;&gt;TRUE,IF((AND(B4&lt;&gt;"",AC4=0))=TRUE,0,""),AE4/AC4)</f>
        <v>1</v>
      </c>
      <c r="AG4" s="133">
        <f>IF(B4&lt;&gt;"",F4+J4+Y4+AC4,"")</f>
        <v>839</v>
      </c>
      <c r="AH4" s="133">
        <f>IF(B4&lt;&gt;"",H4+L4+AA4+AE4,"")</f>
        <v>839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286</v>
      </c>
      <c r="G5" s="97">
        <f>IF(C5&lt;&gt;"",('Кримінальн справи'!G5+'Кримінальн справи'!J5),"")</f>
        <v>521</v>
      </c>
      <c r="H5" s="97">
        <f>IF(D5&lt;&gt;"",('Кримінальн справи'!H5+'Кримінальн справи'!K5),"")</f>
        <v>286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404</v>
      </c>
      <c r="K5" s="100">
        <f>IF(C5&lt;&gt;"",('Цивільні справи'!G5+'Цивільні справи'!J5),"")</f>
        <v>922</v>
      </c>
      <c r="L5" s="100">
        <f>IF(D5&lt;&gt;"",('Цивільні справи'!H5+'Цивільні справи'!K5),"")</f>
        <v>404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8</v>
      </c>
      <c r="Z5" s="100">
        <f>IF(C5&lt;&gt;"",('Адміністративні справи'!G5+'Адміністративні справи'!J5),"")</f>
        <v>22</v>
      </c>
      <c r="AA5" s="100">
        <f>IF(D5&lt;&gt;"",('Адміністративні справи'!H5+'Адміністративні справи'!K5),"")</f>
        <v>8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699</v>
      </c>
      <c r="AH5" s="134">
        <f aca="true" t="shared" si="3" ref="AH5:AH23">IF(B5&lt;&gt;"",H5+L5+AA5+AE5,"")</f>
        <v>699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323</v>
      </c>
      <c r="G7" s="97">
        <f>IF(C7&lt;&gt;"",('Кримінальн справи'!G7+'Кримінальн справи'!J7),"")</f>
        <v>592</v>
      </c>
      <c r="H7" s="97">
        <f>IF(D7&lt;&gt;"",('Кримінальн справи'!H7+'Кримінальн справи'!K7),"")</f>
        <v>323</v>
      </c>
      <c r="I7" s="98">
        <f t="shared" si="1"/>
        <v>1</v>
      </c>
      <c r="J7" s="99">
        <f>IF(B7&lt;&gt;"",('Цивільні справи'!F7+'Цивільні справи'!I7),"")</f>
        <v>363</v>
      </c>
      <c r="K7" s="100">
        <f>IF(C7&lt;&gt;"",('Цивільні справи'!G7+'Цивільні справи'!J7),"")</f>
        <v>846</v>
      </c>
      <c r="L7" s="100">
        <f>IF(D7&lt;&gt;"",('Цивільні справи'!H7+'Цивільні справи'!K7),"")</f>
        <v>363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6</v>
      </c>
      <c r="Z7" s="100">
        <f>IF(C7&lt;&gt;"",('Адміністративні справи'!G7+'Адміністративні справи'!J7),"")</f>
        <v>14</v>
      </c>
      <c r="AA7" s="100">
        <f>IF(D7&lt;&gt;"",('Адміністративні справи'!H7+'Адміністративні справи'!K7),"")</f>
        <v>6</v>
      </c>
      <c r="AB7" s="98">
        <f t="shared" si="0"/>
        <v>1</v>
      </c>
      <c r="AC7" s="99">
        <f>IF(B7&lt;&gt;"",('Справи про адмінправопорушення'!F7),"")</f>
        <v>1</v>
      </c>
      <c r="AD7" s="100">
        <f>IF(C7&lt;&gt;"",('Справи про адмінправопорушення'!G7),"")</f>
        <v>1</v>
      </c>
      <c r="AE7" s="100">
        <f>IF(D7&lt;&gt;"",('Справи про адмінправопорушення'!H7),"")</f>
        <v>1</v>
      </c>
      <c r="AF7" s="128">
        <f aca="true" t="shared" si="6" ref="AF7:AF23">IF((AND(B7&lt;&gt;"",AC7&lt;&gt;0))&lt;&gt;TRUE,IF((AND(B7&lt;&gt;"",AC7=0))=TRUE,0,""),AE7/AC7)</f>
        <v>1</v>
      </c>
      <c r="AG7" s="134">
        <f t="shared" si="2"/>
        <v>693</v>
      </c>
      <c r="AH7" s="134">
        <f t="shared" si="3"/>
        <v>693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357</v>
      </c>
      <c r="G9" s="97">
        <f>IF(C9&lt;&gt;"",('Кримінальн справи'!G9+'Кримінальн справи'!J9),"")</f>
        <v>728</v>
      </c>
      <c r="H9" s="97">
        <f>IF(D9&lt;&gt;"",('Кримінальн справи'!H9+'Кримінальн справи'!K9),"")</f>
        <v>357</v>
      </c>
      <c r="I9" s="98">
        <f t="shared" si="1"/>
        <v>1</v>
      </c>
      <c r="J9" s="99">
        <f>IF(B9&lt;&gt;"",('Цивільні справи'!F9+'Цивільні справи'!I9),"")</f>
        <v>408</v>
      </c>
      <c r="K9" s="100">
        <f>IF(C9&lt;&gt;"",('Цивільні справи'!G9+'Цивільні справи'!J9),"")</f>
        <v>987</v>
      </c>
      <c r="L9" s="100">
        <f>IF(D9&lt;&gt;"",('Цивільні справи'!H9+'Цивільні справи'!K9),"")</f>
        <v>408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9</v>
      </c>
      <c r="Z9" s="100">
        <f>IF(C9&lt;&gt;"",('Адміністративні справи'!G9+'Адміністративні справи'!J9),"")</f>
        <v>24</v>
      </c>
      <c r="AA9" s="100">
        <f>IF(D9&lt;&gt;"",('Адміністративні справи'!H9+'Адміністративні справи'!K9),"")</f>
        <v>9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775</v>
      </c>
      <c r="AH9" s="134">
        <f t="shared" si="3"/>
        <v>775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234</v>
      </c>
      <c r="G10" s="97">
        <f>IF(C10&lt;&gt;"",('Кримінальн справи'!G10+'Кримінальн справи'!J10),"")</f>
        <v>395</v>
      </c>
      <c r="H10" s="97">
        <f>IF(D10&lt;&gt;"",('Кримінальн справи'!H10+'Кримінальн справи'!K10),"")</f>
        <v>234</v>
      </c>
      <c r="I10" s="98">
        <f t="shared" si="1"/>
        <v>1</v>
      </c>
      <c r="J10" s="99">
        <f>IF(B10&lt;&gt;"",('Цивільні справи'!F10+'Цивільні справи'!I10),"")</f>
        <v>229</v>
      </c>
      <c r="K10" s="100">
        <f>IF(C10&lt;&gt;"",('Цивільні справи'!G10+'Цивільні справи'!J10),"")</f>
        <v>502</v>
      </c>
      <c r="L10" s="100">
        <f>IF(D10&lt;&gt;"",('Цивільні справи'!H10+'Цивільні справи'!K10),"")</f>
        <v>229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3</v>
      </c>
      <c r="Z10" s="100">
        <f>IF(C10&lt;&gt;"",('Адміністративні справи'!G10+'Адміністративні справи'!J10),"")</f>
        <v>8</v>
      </c>
      <c r="AA10" s="100">
        <f>IF(D10&lt;&gt;"",('Адміністративні справи'!H10+'Адміністративні справи'!K10),"")</f>
        <v>3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3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468</v>
      </c>
      <c r="AH10" s="134">
        <f t="shared" si="3"/>
        <v>468</v>
      </c>
      <c r="AI10" s="130">
        <f t="shared" si="4"/>
        <v>1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3.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3.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3.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3.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4.2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55" t="s">
        <v>13</v>
      </c>
      <c r="B24" s="210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1532</v>
      </c>
      <c r="G24" s="111">
        <f t="shared" si="7"/>
        <v>2733</v>
      </c>
      <c r="H24" s="111">
        <f t="shared" si="7"/>
        <v>1532</v>
      </c>
      <c r="I24" s="112">
        <f>H24/F24</f>
        <v>1</v>
      </c>
      <c r="J24" s="71">
        <f>SUM(J4:J23)</f>
        <v>1900</v>
      </c>
      <c r="K24" s="111">
        <f>SUM(K4:K23)</f>
        <v>4278</v>
      </c>
      <c r="L24" s="113">
        <f>SUM(L4:L23)</f>
        <v>1900</v>
      </c>
      <c r="M24" s="211">
        <v>4692</v>
      </c>
      <c r="N24" s="211"/>
      <c r="O24" s="114">
        <f>SUM(O4:O23)</f>
        <v>4591</v>
      </c>
      <c r="P24" s="211">
        <v>762</v>
      </c>
      <c r="Q24" s="211"/>
      <c r="R24" s="114">
        <f>SUM(R4:R23)</f>
        <v>745</v>
      </c>
      <c r="S24" s="211">
        <v>2</v>
      </c>
      <c r="T24" s="211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33</v>
      </c>
      <c r="Z24" s="111">
        <f>SUM(Z4:Z23)</f>
        <v>83</v>
      </c>
      <c r="AA24" s="113">
        <f>SUM(AA4:AA23)</f>
        <v>33</v>
      </c>
      <c r="AB24" s="112">
        <f>AA24/Y24</f>
        <v>1</v>
      </c>
      <c r="AC24" s="71">
        <f>SUM(AC4:AC23)</f>
        <v>9</v>
      </c>
      <c r="AD24" s="111">
        <f>SUM(AD4:AD23)</f>
        <v>12</v>
      </c>
      <c r="AE24" s="113">
        <f>SUM(AE4:AE23)</f>
        <v>9</v>
      </c>
      <c r="AF24" s="112">
        <f>AE24/AC24</f>
        <v>1</v>
      </c>
      <c r="AG24" s="127">
        <f>SUM(AG4:AG23)</f>
        <v>3474</v>
      </c>
      <c r="AH24" s="127">
        <f>SUM(AH4:AH23)</f>
        <v>3474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  <mergeCell ref="J2:X2"/>
    <mergeCell ref="AG2:A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125" defaultRowHeight="12.75"/>
  <cols>
    <col min="1" max="1" width="3.50390625" style="78" customWidth="1"/>
    <col min="2" max="2" width="19.50390625" style="78" customWidth="1"/>
    <col min="3" max="3" width="7.875" style="78" customWidth="1"/>
    <col min="4" max="4" width="8.50390625" style="78" customWidth="1"/>
    <col min="5" max="5" width="8.875" style="78" customWidth="1"/>
    <col min="6" max="6" width="6.625" style="78" customWidth="1"/>
    <col min="7" max="7" width="5.625" style="78" customWidth="1"/>
    <col min="8" max="8" width="8.125" style="78" bestFit="1" customWidth="1"/>
    <col min="9" max="9" width="7.50390625" style="78" customWidth="1"/>
    <col min="10" max="11" width="6.625" style="78" hidden="1" customWidth="1"/>
    <col min="12" max="12" width="8.125" style="78" hidden="1" customWidth="1"/>
    <col min="13" max="13" width="6.625" style="78" hidden="1" customWidth="1"/>
    <col min="14" max="14" width="7.625" style="78" hidden="1" customWidth="1"/>
    <col min="15" max="15" width="6.625" style="78" hidden="1" customWidth="1"/>
    <col min="16" max="16" width="8.50390625" style="78" hidden="1" customWidth="1"/>
    <col min="17" max="17" width="6.625" style="78" hidden="1" customWidth="1"/>
    <col min="18" max="19" width="0" style="78" hidden="1" customWidth="1"/>
    <col min="20" max="20" width="11.50390625" style="78" hidden="1" customWidth="1"/>
    <col min="21" max="21" width="7.375" style="78" customWidth="1"/>
    <col min="22" max="22" width="5.125" style="78" customWidth="1"/>
    <col min="23" max="23" width="6.625" style="78" customWidth="1"/>
    <col min="24" max="25" width="7.50390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28" ht="42.75" customHeight="1" thickBot="1">
      <c r="A2" s="180"/>
      <c r="B2" s="213"/>
      <c r="C2" s="147" t="s">
        <v>1</v>
      </c>
      <c r="D2" s="202"/>
      <c r="E2" s="202"/>
      <c r="F2" s="203"/>
      <c r="G2" s="204" t="s">
        <v>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6"/>
      <c r="V2" s="199" t="s">
        <v>14</v>
      </c>
      <c r="W2" s="200"/>
      <c r="X2" s="200"/>
      <c r="Y2" s="201"/>
      <c r="Z2" s="207" t="s">
        <v>25</v>
      </c>
      <c r="AA2" s="208"/>
      <c r="AB2" s="209"/>
    </row>
    <row r="3" spans="1:28" ht="130.5" customHeight="1" thickBot="1">
      <c r="A3" s="180"/>
      <c r="B3" s="213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50</v>
      </c>
      <c r="D4" s="88">
        <f>IF(B4&lt;&gt;"",'Кримінальн справи'!G4,"")</f>
        <v>175</v>
      </c>
      <c r="E4" s="88">
        <f>IF(B4&lt;&gt;"",'Кримінальн справи'!H4,"")</f>
        <v>50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390</v>
      </c>
      <c r="H4" s="91">
        <f>IF(B4&lt;&gt;"",'Цивільні справи'!G4,"")</f>
        <v>874</v>
      </c>
      <c r="I4" s="91">
        <f>IF(B4&lt;&gt;"",'Цивільні справи'!H4,"")</f>
        <v>390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7</v>
      </c>
      <c r="W4" s="91">
        <f>IF(B4&lt;&gt;"",'Адміністративні справи'!G4,"")</f>
        <v>15</v>
      </c>
      <c r="X4" s="91">
        <f>IF(B4&lt;&gt;"",'Адміністративні справи'!H4,"")</f>
        <v>7</v>
      </c>
      <c r="Y4" s="94">
        <f>IF((AND(B4&lt;&gt;"",V4&lt;&gt;0))&lt;&gt;TRUE,IF((AND(B4&lt;&gt;"",V4=0))=TRUE,0,""),X4/V4)</f>
        <v>1</v>
      </c>
      <c r="Z4" s="136">
        <f>IF(B4&lt;&gt;"",C4+G4+V4,"")</f>
        <v>447</v>
      </c>
      <c r="AA4" s="137">
        <f>IF(B4&lt;&gt;"",E4+I4+X4,"")</f>
        <v>447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52</v>
      </c>
      <c r="D5" s="97">
        <f>IF(B5&lt;&gt;"",'Кримінальн справи'!G5,"")</f>
        <v>237</v>
      </c>
      <c r="E5" s="97">
        <f>IF(B5&lt;&gt;"",'Кримінальн справи'!H5,"")</f>
        <v>52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318</v>
      </c>
      <c r="H5" s="100">
        <f>IF(B5&lt;&gt;"",'Цивільні справи'!G5,"")</f>
        <v>784</v>
      </c>
      <c r="I5" s="100">
        <f>IF(B5&lt;&gt;"",'Цивільні справи'!H5,"")</f>
        <v>318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7</v>
      </c>
      <c r="W5" s="100">
        <f>IF(B5&lt;&gt;"",'Адміністративні справи'!G5,"")</f>
        <v>21</v>
      </c>
      <c r="X5" s="100">
        <f>IF(B5&lt;&gt;"",'Адміністративні справи'!H5,"")</f>
        <v>7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377</v>
      </c>
      <c r="AA5" s="132">
        <f aca="true" t="shared" si="4" ref="AA5:AA23">IF(B5&lt;&gt;"",E5+I5+X5,"")</f>
        <v>377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55</v>
      </c>
      <c r="D7" s="97">
        <f>IF(B7&lt;&gt;"",'Кримінальн справи'!G7,"")</f>
        <v>188</v>
      </c>
      <c r="E7" s="97">
        <f>IF(B7&lt;&gt;"",'Кримінальн справи'!H7,"")</f>
        <v>55</v>
      </c>
      <c r="F7" s="98">
        <f t="shared" si="0"/>
        <v>1</v>
      </c>
      <c r="G7" s="99">
        <f>IF(B7&lt;&gt;"",'Цивільні справи'!F7,"")</f>
        <v>305</v>
      </c>
      <c r="H7" s="100">
        <f>IF(B7&lt;&gt;"",'Цивільні справи'!G7,"")</f>
        <v>758</v>
      </c>
      <c r="I7" s="100">
        <f>IF(B7&lt;&gt;"",'Цивільні справи'!H7,"")</f>
        <v>305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6</v>
      </c>
      <c r="W7" s="100">
        <f>IF(B7&lt;&gt;"",'Адміністративні справи'!G7,"")</f>
        <v>14</v>
      </c>
      <c r="X7" s="100">
        <f>IF(B7&lt;&gt;"",'Адміністративні справи'!H7,"")</f>
        <v>6</v>
      </c>
      <c r="Y7" s="128">
        <f t="shared" si="2"/>
        <v>1</v>
      </c>
      <c r="Z7" s="138">
        <f t="shared" si="3"/>
        <v>366</v>
      </c>
      <c r="AA7" s="132">
        <f t="shared" si="4"/>
        <v>366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95</v>
      </c>
      <c r="D9" s="97">
        <f>IF(B9&lt;&gt;"",'Кримінальн справи'!G9,"")</f>
        <v>380</v>
      </c>
      <c r="E9" s="97">
        <f>IF(B9&lt;&gt;"",'Кримінальн справи'!H9,"")</f>
        <v>95</v>
      </c>
      <c r="F9" s="98">
        <f t="shared" si="0"/>
        <v>1</v>
      </c>
      <c r="G9" s="99">
        <f>IF(B9&lt;&gt;"",'Цивільні справи'!F9,"")</f>
        <v>352</v>
      </c>
      <c r="H9" s="100">
        <f>IF(B9&lt;&gt;"",'Цивільні справи'!G9,"")</f>
        <v>904</v>
      </c>
      <c r="I9" s="100">
        <f>IF(B9&lt;&gt;"",'Цивільні справи'!H9,"")</f>
        <v>352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6</v>
      </c>
      <c r="W9" s="100">
        <f>IF(B9&lt;&gt;"",'Адміністративні справи'!G9,"")</f>
        <v>21</v>
      </c>
      <c r="X9" s="100">
        <f>IF(B9&lt;&gt;"",'Адміністративні справи'!H9,"")</f>
        <v>6</v>
      </c>
      <c r="Y9" s="128">
        <f t="shared" si="2"/>
        <v>1</v>
      </c>
      <c r="Z9" s="138">
        <f t="shared" si="3"/>
        <v>453</v>
      </c>
      <c r="AA9" s="132">
        <f t="shared" si="4"/>
        <v>453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38</v>
      </c>
      <c r="D10" s="97">
        <f>IF(B10&lt;&gt;"",'Кримінальн справи'!G10,"")</f>
        <v>108</v>
      </c>
      <c r="E10" s="97">
        <f>IF(B10&lt;&gt;"",'Кримінальн справи'!H10,"")</f>
        <v>38</v>
      </c>
      <c r="F10" s="98">
        <f t="shared" si="0"/>
        <v>1</v>
      </c>
      <c r="G10" s="99">
        <f>IF(B10&lt;&gt;"",'Цивільні справи'!F10,"")</f>
        <v>190</v>
      </c>
      <c r="H10" s="100">
        <f>IF(B10&lt;&gt;"",'Цивільні справи'!G10,"")</f>
        <v>455</v>
      </c>
      <c r="I10" s="100">
        <f>IF(B10&lt;&gt;"",'Цивільні справи'!H10,"")</f>
        <v>190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229</v>
      </c>
      <c r="AA10" s="132">
        <f t="shared" si="4"/>
        <v>229</v>
      </c>
      <c r="AB10" s="98">
        <f t="shared" si="5"/>
        <v>1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3.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3.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3.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3.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4.2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55" t="s">
        <v>13</v>
      </c>
      <c r="B24" s="214"/>
      <c r="C24" s="120">
        <f>SUM(C4:C23)</f>
        <v>290</v>
      </c>
      <c r="D24" s="121">
        <f>SUM(D4:D23)</f>
        <v>1088</v>
      </c>
      <c r="E24" s="121">
        <f>SUM(E4:E23)</f>
        <v>290</v>
      </c>
      <c r="F24" s="122">
        <f>E24/C24</f>
        <v>1</v>
      </c>
      <c r="G24" s="120">
        <f>SUM(G4:G23)</f>
        <v>1555</v>
      </c>
      <c r="H24" s="121">
        <f>SUM(H4:H23)</f>
        <v>3775</v>
      </c>
      <c r="I24" s="123">
        <f>SUM(I4:I23)</f>
        <v>1555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27</v>
      </c>
      <c r="W24" s="121">
        <f>SUM(W4:W23)</f>
        <v>73</v>
      </c>
      <c r="X24" s="123">
        <f>SUM(X4:X23)</f>
        <v>27</v>
      </c>
      <c r="Y24" s="122">
        <f>X24/V24</f>
        <v>1</v>
      </c>
      <c r="Z24" s="127">
        <f>SUM(Z4:Z23)</f>
        <v>1872</v>
      </c>
      <c r="AA24" s="127">
        <f>SUM(AA4:AA23)</f>
        <v>1872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5" sqref="A15:B15"/>
    </sheetView>
  </sheetViews>
  <sheetFormatPr defaultColWidth="9.1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375" style="48" customWidth="1"/>
    <col min="8" max="16384" width="9.125" style="48" customWidth="1"/>
  </cols>
  <sheetData>
    <row r="1" spans="1:7" ht="15">
      <c r="A1" s="221"/>
      <c r="B1" s="221"/>
      <c r="C1" s="221"/>
      <c r="D1" s="221"/>
      <c r="E1" s="221"/>
      <c r="F1" s="221"/>
      <c r="G1" s="221"/>
    </row>
    <row r="2" spans="1:7" ht="12.75" customHeight="1">
      <c r="A2" s="223"/>
      <c r="B2" s="223"/>
      <c r="C2" s="223"/>
      <c r="D2" s="223"/>
      <c r="E2" s="223"/>
      <c r="F2" s="223"/>
      <c r="G2" s="223"/>
    </row>
    <row r="3" ht="11.25" customHeight="1">
      <c r="A3" s="49"/>
    </row>
    <row r="4" spans="1:7" ht="18.75" customHeight="1">
      <c r="A4" s="224" t="s">
        <v>31</v>
      </c>
      <c r="B4" s="224"/>
      <c r="C4" s="224"/>
      <c r="D4" s="224"/>
      <c r="E4" s="224"/>
      <c r="F4" s="224"/>
      <c r="G4" s="224"/>
    </row>
    <row r="5" spans="1:7" ht="35.25" customHeight="1">
      <c r="A5" s="225" t="s">
        <v>28</v>
      </c>
      <c r="B5" s="225"/>
      <c r="C5" s="225"/>
      <c r="D5" s="225"/>
      <c r="E5" s="225"/>
      <c r="F5" s="225"/>
      <c r="G5" s="225"/>
    </row>
    <row r="6" ht="12" customHeight="1">
      <c r="A6" s="49"/>
    </row>
    <row r="7" spans="1:7" ht="18" customHeight="1">
      <c r="A7" s="226" t="s">
        <v>44</v>
      </c>
      <c r="B7" s="226"/>
      <c r="C7" s="226"/>
      <c r="D7" s="226"/>
      <c r="E7" s="226"/>
      <c r="F7" s="226"/>
      <c r="G7" s="226"/>
    </row>
    <row r="8" spans="1:7" ht="12.75" customHeight="1">
      <c r="A8" s="50"/>
      <c r="B8" s="50"/>
      <c r="C8" s="50"/>
      <c r="D8" s="222" t="s">
        <v>16</v>
      </c>
      <c r="E8" s="222"/>
      <c r="F8" s="222"/>
      <c r="G8" s="222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34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46</v>
      </c>
      <c r="B15" s="216"/>
      <c r="C15" s="217" t="s">
        <v>45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43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39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36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35</v>
      </c>
      <c r="D23" s="64"/>
    </row>
    <row r="24" ht="22.5" customHeight="1"/>
  </sheetData>
  <sheetProtection/>
  <mergeCells count="16">
    <mergeCell ref="A22:B22"/>
    <mergeCell ref="A23:B23"/>
    <mergeCell ref="C16:G16"/>
    <mergeCell ref="A17:B17"/>
    <mergeCell ref="C17:G17"/>
    <mergeCell ref="C18:G18"/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User</cp:lastModifiedBy>
  <cp:lastPrinted>2020-09-02T11:31:33Z</cp:lastPrinted>
  <dcterms:created xsi:type="dcterms:W3CDTF">2013-02-04T07:20:24Z</dcterms:created>
  <dcterms:modified xsi:type="dcterms:W3CDTF">2020-10-02T06:45:48Z</dcterms:modified>
  <cp:category/>
  <cp:version/>
  <cp:contentType/>
  <cp:contentStatus/>
</cp:coreProperties>
</file>